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440" windowHeight="12075" activeTab="1"/>
  </bookViews>
  <sheets>
    <sheet name="lisa1" sheetId="1" r:id="rId1"/>
    <sheet name="lisa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<sst xmlns="http://schemas.openxmlformats.org/spreadsheetml/2006/main" count="54" uniqueCount="28">
  <si>
    <t>majandamiskulud</t>
  </si>
  <si>
    <t>personalikulud</t>
  </si>
  <si>
    <t>antavad toetused</t>
  </si>
  <si>
    <t>antavad toetuses</t>
  </si>
  <si>
    <t>muutus</t>
  </si>
  <si>
    <t>Haridus</t>
  </si>
  <si>
    <t>Majandus</t>
  </si>
  <si>
    <t>Sotsiaalne kaitse</t>
  </si>
  <si>
    <t>Muud</t>
  </si>
  <si>
    <t>KOKKU</t>
  </si>
  <si>
    <t>Üldised valitsussektori teenused</t>
  </si>
  <si>
    <t>Riigikaitse</t>
  </si>
  <si>
    <t>Avalik kord ja julgeolek</t>
  </si>
  <si>
    <t>Keskkonnakaitse</t>
  </si>
  <si>
    <t>Elamu- ja Kommunaalmajandus</t>
  </si>
  <si>
    <t>Tervishoid</t>
  </si>
  <si>
    <t>Vaba aeg, kultuur, religioon</t>
  </si>
  <si>
    <t>VALDKOND või ASUTUS</t>
  </si>
  <si>
    <t>TABEL 1 (ühik euro)</t>
  </si>
  <si>
    <t>toetus</t>
  </si>
  <si>
    <t>oma- või võõrvahendid</t>
  </si>
  <si>
    <t>VALDKOND või OBJEKT</t>
  </si>
  <si>
    <t>Kehtna  vald</t>
  </si>
  <si>
    <t>Lisa 2</t>
  </si>
  <si>
    <t>Kehtna  Vallavalitsus</t>
  </si>
  <si>
    <t>2016 eelarve</t>
  </si>
  <si>
    <t>antavad toetused     ,muud</t>
  </si>
  <si>
    <t>Laenude  tagasimaks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</si>
</sst>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0"/>
    </font>
    <font>
      <b/>
      <sz val="11"/>
      <color indexed="8"/>
      <name val="Calibri"/>
      <family val="0"/>
    </font>
    <font>
      <sz val="9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9"/>
      <name val="Calibri"/>
      <family val="2"/>
    </font>
    <font>
      <b/>
      <i/>
      <sz val="9"/>
      <color indexed="10"/>
      <name val="Calibri"/>
      <family val="2"/>
    </font>
    <font>
      <sz val="9"/>
      <color indexed="63"/>
      <name val="Segoe UI"/>
      <family val="2"/>
    </font>
    <font>
      <sz val="9"/>
      <color indexed="63"/>
      <name val="Consolas"/>
      <family val="3"/>
    </font>
    <font>
      <i/>
      <sz val="9"/>
      <color indexed="8"/>
      <name val="Calibri"/>
      <family val="2"/>
    </font>
    <font>
      <b/>
      <sz val="9"/>
      <color indexed="63"/>
      <name val="Segoe UI"/>
      <family val="2"/>
    </font>
    <font>
      <b/>
      <sz val="11"/>
      <name val="Calibri"/>
      <family val="2"/>
    </font>
    <font>
      <b/>
      <sz val="12"/>
      <color indexed="8"/>
      <name val="Calibri"/>
      <family val="0"/>
    </font>
    <font>
      <b/>
      <sz val="12"/>
      <color indexed="10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sz val="9"/>
      <color rgb="FF333333"/>
      <name val="Segoe UI"/>
      <family val="2"/>
    </font>
    <font>
      <sz val="9"/>
      <color rgb="FF333333"/>
      <name val="Consolas"/>
      <family val="3"/>
    </font>
    <font>
      <i/>
      <sz val="9"/>
      <color theme="1"/>
      <name val="Calibri"/>
      <family val="2"/>
    </font>
    <font>
      <b/>
      <sz val="9"/>
      <color rgb="FF333333"/>
      <name val="Segoe U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3" borderId="3" applyNumberFormat="0" applyAlignment="0" applyProtection="0"/>
    <xf numFmtId="0" fontId="40" fillId="0" borderId="4" applyNumberFormat="0" applyFill="0" applyAlignment="0" applyProtection="0"/>
    <xf numFmtId="0" fontId="0" fillId="24" borderId="5" applyNumberFormat="0" applyFont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20" borderId="9" applyNumberFormat="0" applyAlignment="0" applyProtection="0"/>
  </cellStyleXfs>
  <cellXfs count="73">
    <xf numFmtId="0" fontId="0" fillId="0" borderId="0" xfId="0" applyFont="1" applyAlignment="1">
      <alignment/>
    </xf>
    <xf numFmtId="0" fontId="49" fillId="0" borderId="10" xfId="0" applyFont="1" applyBorder="1" applyAlignment="1" applyProtection="1">
      <alignment wrapText="1"/>
      <protection/>
    </xf>
    <xf numFmtId="0" fontId="20" fillId="0" borderId="10" xfId="0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3" fontId="49" fillId="0" borderId="10" xfId="0" applyNumberFormat="1" applyFont="1" applyBorder="1" applyAlignment="1" applyProtection="1">
      <alignment/>
      <protection/>
    </xf>
    <xf numFmtId="0" fontId="49" fillId="0" borderId="10" xfId="0" applyFont="1" applyBorder="1" applyAlignment="1" applyProtection="1">
      <alignment/>
      <protection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Border="1" applyAlignment="1">
      <alignment/>
    </xf>
    <xf numFmtId="0" fontId="51" fillId="0" borderId="0" xfId="0" applyFont="1" applyFill="1" applyBorder="1" applyAlignment="1" applyProtection="1">
      <alignment wrapText="1"/>
      <protection/>
    </xf>
    <xf numFmtId="0" fontId="49" fillId="0" borderId="10" xfId="0" applyFont="1" applyBorder="1" applyAlignment="1">
      <alignment/>
    </xf>
    <xf numFmtId="3" fontId="49" fillId="0" borderId="10" xfId="0" applyNumberFormat="1" applyFont="1" applyBorder="1" applyAlignment="1">
      <alignment/>
    </xf>
    <xf numFmtId="0" fontId="23" fillId="0" borderId="10" xfId="0" applyFont="1" applyFill="1" applyBorder="1" applyAlignment="1" applyProtection="1">
      <alignment/>
      <protection/>
    </xf>
    <xf numFmtId="3" fontId="50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/>
    </xf>
    <xf numFmtId="0" fontId="23" fillId="0" borderId="0" xfId="0" applyFont="1" applyFill="1" applyBorder="1" applyAlignment="1" applyProtection="1">
      <alignment/>
      <protection/>
    </xf>
    <xf numFmtId="3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wrapText="1"/>
      <protection/>
    </xf>
    <xf numFmtId="3" fontId="50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50" fillId="0" borderId="0" xfId="0" applyFont="1" applyBorder="1" applyAlignment="1" applyProtection="1">
      <alignment wrapText="1"/>
      <protection/>
    </xf>
    <xf numFmtId="0" fontId="49" fillId="0" borderId="10" xfId="0" applyFont="1" applyBorder="1" applyAlignment="1">
      <alignment wrapText="1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wrapText="1"/>
    </xf>
    <xf numFmtId="3" fontId="49" fillId="0" borderId="0" xfId="0" applyNumberFormat="1" applyFont="1" applyFill="1" applyAlignment="1">
      <alignment/>
    </xf>
    <xf numFmtId="3" fontId="20" fillId="0" borderId="10" xfId="0" applyNumberFormat="1" applyFont="1" applyFill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/>
      <protection locked="0"/>
    </xf>
    <xf numFmtId="0" fontId="49" fillId="0" borderId="0" xfId="0" applyFont="1" applyAlignment="1" applyProtection="1">
      <alignment wrapText="1"/>
      <protection locked="0"/>
    </xf>
    <xf numFmtId="0" fontId="50" fillId="0" borderId="0" xfId="0" applyFont="1" applyAlignment="1" applyProtection="1">
      <alignment wrapText="1"/>
      <protection locked="0"/>
    </xf>
    <xf numFmtId="0" fontId="52" fillId="0" borderId="0" xfId="0" applyFont="1" applyAlignment="1" applyProtection="1">
      <alignment wrapText="1"/>
      <protection locked="0"/>
    </xf>
    <xf numFmtId="0" fontId="49" fillId="0" borderId="10" xfId="0" applyFont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/>
      <protection locked="0"/>
    </xf>
    <xf numFmtId="9" fontId="49" fillId="0" borderId="0" xfId="49" applyFont="1" applyAlignment="1" applyProtection="1">
      <alignment/>
      <protection locked="0"/>
    </xf>
    <xf numFmtId="0" fontId="50" fillId="0" borderId="10" xfId="0" applyFont="1" applyFill="1" applyBorder="1" applyAlignment="1" applyProtection="1">
      <alignment wrapText="1"/>
      <protection/>
    </xf>
    <xf numFmtId="3" fontId="50" fillId="0" borderId="10" xfId="0" applyNumberFormat="1" applyFont="1" applyFill="1" applyBorder="1" applyAlignment="1" applyProtection="1">
      <alignment wrapText="1"/>
      <protection/>
    </xf>
    <xf numFmtId="3" fontId="50" fillId="0" borderId="10" xfId="0" applyNumberFormat="1" applyFont="1" applyFill="1" applyBorder="1" applyAlignment="1" applyProtection="1">
      <alignment/>
      <protection/>
    </xf>
    <xf numFmtId="0" fontId="49" fillId="0" borderId="0" xfId="0" applyFont="1" applyFill="1" applyAlignment="1" applyProtection="1">
      <alignment wrapText="1"/>
      <protection locked="0"/>
    </xf>
    <xf numFmtId="9" fontId="49" fillId="0" borderId="0" xfId="49" applyFont="1" applyAlignment="1" applyProtection="1">
      <alignment wrapText="1"/>
      <protection locked="0"/>
    </xf>
    <xf numFmtId="0" fontId="53" fillId="0" borderId="0" xfId="0" applyFont="1" applyAlignment="1" applyProtection="1">
      <alignment horizontal="left" indent="4"/>
      <protection locked="0"/>
    </xf>
    <xf numFmtId="0" fontId="54" fillId="0" borderId="0" xfId="0" applyFont="1" applyAlignment="1" applyProtection="1">
      <alignment horizontal="left" vertical="top" indent="1"/>
      <protection locked="0"/>
    </xf>
    <xf numFmtId="3" fontId="50" fillId="0" borderId="1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horizontal="center" wrapText="1"/>
      <protection locked="0"/>
    </xf>
    <xf numFmtId="0" fontId="55" fillId="0" borderId="0" xfId="0" applyFont="1" applyAlignment="1" applyProtection="1">
      <alignment/>
      <protection locked="0"/>
    </xf>
    <xf numFmtId="0" fontId="49" fillId="0" borderId="0" xfId="0" applyFont="1" applyFill="1" applyBorder="1" applyAlignment="1" applyProtection="1">
      <alignment wrapText="1"/>
      <protection locked="0"/>
    </xf>
    <xf numFmtId="0" fontId="49" fillId="0" borderId="0" xfId="0" applyFont="1" applyFill="1" applyBorder="1" applyAlignment="1" applyProtection="1">
      <alignment horizontal="center" wrapText="1"/>
      <protection/>
    </xf>
    <xf numFmtId="0" fontId="49" fillId="0" borderId="0" xfId="0" applyFont="1" applyBorder="1" applyAlignment="1" applyProtection="1">
      <alignment/>
      <protection locked="0"/>
    </xf>
    <xf numFmtId="3" fontId="49" fillId="0" borderId="0" xfId="49" applyNumberFormat="1" applyFont="1" applyAlignment="1" applyProtection="1">
      <alignment wrapText="1"/>
      <protection locked="0"/>
    </xf>
    <xf numFmtId="0" fontId="56" fillId="0" borderId="0" xfId="0" applyFont="1" applyAlignment="1" applyProtection="1">
      <alignment horizontal="left" vertical="top" indent="4"/>
      <protection locked="0"/>
    </xf>
    <xf numFmtId="0" fontId="20" fillId="0" borderId="10" xfId="0" applyFont="1" applyBorder="1" applyAlignment="1" applyProtection="1">
      <alignment wrapText="1"/>
      <protection locked="0"/>
    </xf>
    <xf numFmtId="0" fontId="49" fillId="28" borderId="10" xfId="0" applyFont="1" applyFill="1" applyBorder="1" applyAlignment="1" applyProtection="1">
      <alignment wrapText="1"/>
      <protection locked="0"/>
    </xf>
    <xf numFmtId="9" fontId="49" fillId="0" borderId="10" xfId="49" applyFont="1" applyBorder="1" applyAlignment="1" applyProtection="1">
      <alignment wrapText="1"/>
      <protection locked="0"/>
    </xf>
    <xf numFmtId="0" fontId="49" fillId="33" borderId="10" xfId="0" applyFont="1" applyFill="1" applyBorder="1" applyAlignment="1" applyProtection="1">
      <alignment wrapText="1"/>
      <protection locked="0"/>
    </xf>
    <xf numFmtId="0" fontId="49" fillId="0" borderId="0" xfId="0" applyFont="1" applyFill="1" applyAlignment="1" applyProtection="1">
      <alignment/>
      <protection locked="0"/>
    </xf>
    <xf numFmtId="3" fontId="49" fillId="0" borderId="0" xfId="0" applyNumberFormat="1" applyFont="1" applyFill="1" applyAlignment="1" applyProtection="1">
      <alignment/>
      <protection locked="0"/>
    </xf>
    <xf numFmtId="9" fontId="49" fillId="0" borderId="0" xfId="49" applyFont="1" applyFill="1" applyAlignment="1" applyProtection="1">
      <alignment/>
      <protection locked="0"/>
    </xf>
    <xf numFmtId="0" fontId="20" fillId="0" borderId="10" xfId="0" applyFont="1" applyBorder="1" applyAlignment="1" applyProtection="1">
      <alignment wrapText="1"/>
      <protection/>
    </xf>
    <xf numFmtId="0" fontId="49" fillId="0" borderId="0" xfId="0" applyNumberFormat="1" applyFont="1" applyAlignment="1">
      <alignment horizontal="left"/>
    </xf>
    <xf numFmtId="0" fontId="29" fillId="0" borderId="0" xfId="0" applyFont="1" applyAlignment="1" applyProtection="1">
      <alignment wrapText="1"/>
      <protection locked="0"/>
    </xf>
    <xf numFmtId="0" fontId="20" fillId="0" borderId="10" xfId="0" applyFont="1" applyFill="1" applyBorder="1" applyAlignment="1" applyProtection="1">
      <alignment horizontal="center" wrapText="1"/>
      <protection/>
    </xf>
    <xf numFmtId="3" fontId="20" fillId="0" borderId="10" xfId="0" applyNumberFormat="1" applyFont="1" applyFill="1" applyBorder="1" applyAlignment="1" applyProtection="1">
      <alignment wrapText="1"/>
      <protection/>
    </xf>
    <xf numFmtId="3" fontId="20" fillId="0" borderId="10" xfId="0" applyNumberFormat="1" applyFont="1" applyFill="1" applyBorder="1" applyAlignment="1" applyProtection="1">
      <alignment/>
      <protection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0" fillId="0" borderId="10" xfId="0" applyFont="1" applyBorder="1" applyAlignment="1">
      <alignment wrapText="1"/>
    </xf>
    <xf numFmtId="3" fontId="20" fillId="0" borderId="10" xfId="0" applyNumberFormat="1" applyFont="1" applyBorder="1" applyAlignment="1">
      <alignment/>
    </xf>
    <xf numFmtId="3" fontId="49" fillId="0" borderId="0" xfId="0" applyNumberFormat="1" applyFont="1" applyAlignment="1" applyProtection="1">
      <alignment/>
      <protection locked="0"/>
    </xf>
    <xf numFmtId="3" fontId="49" fillId="0" borderId="0" xfId="0" applyNumberFormat="1" applyFont="1" applyBorder="1" applyAlignment="1" applyProtection="1">
      <alignment wrapText="1"/>
      <protection locked="0"/>
    </xf>
  </cellXfs>
  <cellStyles count="47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tekst" xfId="36"/>
    <cellStyle name="Kokku" xfId="37"/>
    <cellStyle name="Comma" xfId="38"/>
    <cellStyle name="Comma [0]" xfId="39"/>
    <cellStyle name="Kontrolli lahtrit" xfId="40"/>
    <cellStyle name="Lingitud lahter" xfId="41"/>
    <cellStyle name="Märkus" xfId="42"/>
    <cellStyle name="Neutraalne" xfId="43"/>
    <cellStyle name="Pealkiri" xfId="44"/>
    <cellStyle name="Pealkiri 1" xfId="45"/>
    <cellStyle name="Pealkiri 2" xfId="46"/>
    <cellStyle name="Pealkiri 3" xfId="47"/>
    <cellStyle name="Pealkiri 4" xfId="48"/>
    <cellStyle name="Percent" xfId="49"/>
    <cellStyle name="Rõhk1" xfId="50"/>
    <cellStyle name="Rõhk2" xfId="51"/>
    <cellStyle name="Rõhk3" xfId="52"/>
    <cellStyle name="Rõhk4" xfId="53"/>
    <cellStyle name="Rõhk5" xfId="54"/>
    <cellStyle name="Rõhk6" xfId="55"/>
    <cellStyle name="Selgitav tekst" xfId="56"/>
    <cellStyle name="Sisestus" xfId="57"/>
    <cellStyle name="Currency" xfId="58"/>
    <cellStyle name="Currency [0]" xfId="59"/>
    <cellStyle name="Väljund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Põhitegevuse kulud majandusliku sisu alusel valdkonniti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2016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.aastal võrreldes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2015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.aasta </a:t>
            </a:r>
            <a:r>
              <a:rPr lang="en-US" cap="none" sz="12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eelarve täitmisega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(tuhat eurot)</a:t>
            </a:r>
          </a:p>
        </c:rich>
      </c:tx>
      <c:layout>
        <c:manualLayout>
          <c:xMode val="factor"/>
          <c:yMode val="factor"/>
          <c:x val="-0.001"/>
          <c:y val="-0.01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525"/>
          <c:y val="0.13275"/>
          <c:w val="0.80575"/>
          <c:h val="0.83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lisa1!$C$31</c:f>
              <c:strCache>
                <c:ptCount val="1"/>
                <c:pt idx="0">
                  <c:v>majandamiskulud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lisa1!$C$32:$C$43</c:f>
              <c:numCache/>
            </c:numRef>
          </c:val>
        </c:ser>
        <c:ser>
          <c:idx val="1"/>
          <c:order val="1"/>
          <c:tx>
            <c:strRef>
              <c:f>lisa1!$D$31</c:f>
              <c:strCache>
                <c:ptCount val="1"/>
                <c:pt idx="0">
                  <c:v>personalikulud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lisa1!$D$32:$D$43</c:f>
              <c:numCache/>
            </c:numRef>
          </c:val>
        </c:ser>
        <c:ser>
          <c:idx val="2"/>
          <c:order val="2"/>
          <c:tx>
            <c:strRef>
              <c:f>lisa1!$E$31</c:f>
              <c:strCache>
                <c:ptCount val="1"/>
                <c:pt idx="0">
                  <c:v>antavad toetused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lisa1!$E$32:$E$43</c:f>
              <c:numCache/>
            </c:numRef>
          </c:val>
        </c:ser>
        <c:ser>
          <c:idx val="3"/>
          <c:order val="3"/>
          <c:tx>
            <c:strRef>
              <c:f>lisa1!$F$31</c:f>
              <c:strCache>
                <c:ptCount val="1"/>
                <c:pt idx="0">
                  <c:v>majandamiskulud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lisa1!$F$32:$F$43</c:f>
              <c:numCache/>
            </c:numRef>
          </c:val>
        </c:ser>
        <c:ser>
          <c:idx val="4"/>
          <c:order val="4"/>
          <c:tx>
            <c:strRef>
              <c:f>lisa1!$G$31</c:f>
              <c:strCache>
                <c:ptCount val="1"/>
                <c:pt idx="0">
                  <c:v>personalikulud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lisa1!$G$32:$G$43</c:f>
              <c:numCache/>
            </c:numRef>
          </c:val>
        </c:ser>
        <c:ser>
          <c:idx val="5"/>
          <c:order val="5"/>
          <c:tx>
            <c:strRef>
              <c:f>lisa1!$H$31</c:f>
              <c:strCache>
                <c:ptCount val="1"/>
                <c:pt idx="0">
                  <c:v>antavad toetuses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lisa1!$A$32:$B$43</c:f>
              <c:multiLvlStrCache/>
            </c:multiLvlStrRef>
          </c:cat>
          <c:val>
            <c:numRef>
              <c:f>lisa1!$H$32:$H$43</c:f>
              <c:numCache/>
            </c:numRef>
          </c:val>
        </c:ser>
        <c:overlap val="100"/>
        <c:axId val="6730310"/>
        <c:axId val="60572791"/>
      </c:barChart>
      <c:lineChart>
        <c:grouping val="standard"/>
        <c:varyColors val="0"/>
        <c:ser>
          <c:idx val="6"/>
          <c:order val="6"/>
          <c:tx>
            <c:strRef>
              <c:f>lisa1!$I$31</c:f>
              <c:strCache>
                <c:ptCount val="1"/>
                <c:pt idx="0">
                  <c:v>muutus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7"/>
            <c:spPr>
              <a:solidFill>
                <a:srgbClr val="FF9900"/>
              </a:solidFill>
              <a:ln>
                <a:noFill/>
              </a:ln>
            </c:spPr>
          </c:marker>
          <c:dPt>
            <c:idx val="1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3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5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7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Pt>
            <c:idx val="9"/>
            <c:spPr>
              <a:ln w="3175">
                <a:noFill/>
              </a:ln>
            </c:spPr>
            <c:marker>
              <c:size val="7"/>
              <c:spPr>
                <a:noFill/>
                <a:ln>
                  <a:noFill/>
                </a:ln>
              </c:spPr>
            </c:marker>
          </c:dPt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5"/>
              <c:delete val="1"/>
            </c:dLbl>
            <c:dLbl>
              <c:idx val="7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lisa1!$A$32:$B$43</c:f>
              <c:multiLvlStrCache/>
            </c:multiLvlStrRef>
          </c:cat>
          <c:val>
            <c:numRef>
              <c:f>lisa1!$I$32:$I$43</c:f>
              <c:numCache/>
            </c:numRef>
          </c:val>
          <c:smooth val="0"/>
        </c:ser>
        <c:axId val="8284208"/>
        <c:axId val="7449009"/>
      </c:lineChart>
      <c:catAx>
        <c:axId val="6730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572791"/>
        <c:crosses val="autoZero"/>
        <c:auto val="1"/>
        <c:lblOffset val="100"/>
        <c:tickLblSkip val="1"/>
        <c:noMultiLvlLbl val="0"/>
      </c:catAx>
      <c:valAx>
        <c:axId val="605727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30310"/>
        <c:crossesAt val="1"/>
        <c:crossBetween val="between"/>
        <c:dispUnits/>
      </c:valAx>
      <c:catAx>
        <c:axId val="8284208"/>
        <c:scaling>
          <c:orientation val="minMax"/>
        </c:scaling>
        <c:axPos val="b"/>
        <c:delete val="1"/>
        <c:majorTickMark val="out"/>
        <c:minorTickMark val="none"/>
        <c:tickLblPos val="none"/>
        <c:crossAx val="7449009"/>
        <c:crosses val="autoZero"/>
        <c:auto val="1"/>
        <c:lblOffset val="100"/>
        <c:tickLblSkip val="1"/>
        <c:noMultiLvlLbl val="0"/>
      </c:catAx>
      <c:valAx>
        <c:axId val="74490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284208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9375"/>
          <c:y val="0.46275"/>
          <c:w val="0.101"/>
          <c:h val="0.182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Investeeringud valdkondade ja finantseerimisallikate kaupa (tuhat eurot)</a:t>
            </a:r>
          </a:p>
        </c:rich>
      </c:tx>
      <c:layout>
        <c:manualLayout>
          <c:xMode val="factor"/>
          <c:yMode val="factor"/>
          <c:x val="-0.001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5"/>
          <c:y val="0.08525"/>
          <c:w val="0.82375"/>
          <c:h val="0.923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lisa2!$A$30</c:f>
              <c:strCache>
                <c:ptCount val="1"/>
                <c:pt idx="0">
                  <c:v>toetus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lisa2!$B$29:$G$29</c:f>
              <c:strCache/>
            </c:strRef>
          </c:cat>
          <c:val>
            <c:numRef>
              <c:f>lisa2!$B$30:$G$30</c:f>
              <c:numCache/>
            </c:numRef>
          </c:val>
        </c:ser>
        <c:ser>
          <c:idx val="1"/>
          <c:order val="1"/>
          <c:tx>
            <c:strRef>
              <c:f>lisa2!$A$31</c:f>
              <c:strCache>
                <c:ptCount val="1"/>
                <c:pt idx="0">
                  <c:v>oma- või võõrvahendid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lisa2!$B$29:$G$29</c:f>
              <c:strCache/>
            </c:strRef>
          </c:cat>
          <c:val>
            <c:numRef>
              <c:f>lisa2!$B$31:$G$31</c:f>
              <c:numCache/>
            </c:numRef>
          </c:val>
        </c:ser>
        <c:overlap val="100"/>
        <c:axId val="67041082"/>
        <c:axId val="66498827"/>
      </c:barChart>
      <c:lineChart>
        <c:grouping val="standard"/>
        <c:varyColors val="0"/>
        <c:ser>
          <c:idx val="2"/>
          <c:order val="2"/>
          <c:tx>
            <c:strRef>
              <c:f>lisa2!$A$32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Ref>
              <c:f>lisa2!$B$29:$G$29</c:f>
              <c:strCache/>
            </c:strRef>
          </c:cat>
          <c:val>
            <c:numRef>
              <c:f>lisa2!$B$32:$G$32</c:f>
              <c:numCache/>
            </c:numRef>
          </c:val>
          <c:smooth val="0"/>
        </c:ser>
        <c:axId val="67041082"/>
        <c:axId val="66498827"/>
      </c:lineChart>
      <c:catAx>
        <c:axId val="6704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498827"/>
        <c:crosses val="autoZero"/>
        <c:auto val="1"/>
        <c:lblOffset val="100"/>
        <c:tickLblSkip val="1"/>
        <c:noMultiLvlLbl val="0"/>
      </c:catAx>
      <c:valAx>
        <c:axId val="6649882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70410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25"/>
          <c:y val="0.45675"/>
          <c:w val="0.1525"/>
          <c:h val="0.1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30</xdr:row>
      <xdr:rowOff>9525</xdr:rowOff>
    </xdr:from>
    <xdr:to>
      <xdr:col>9</xdr:col>
      <xdr:colOff>1190625</xdr:colOff>
      <xdr:row>58</xdr:row>
      <xdr:rowOff>19050</xdr:rowOff>
    </xdr:to>
    <xdr:graphicFrame>
      <xdr:nvGraphicFramePr>
        <xdr:cNvPr id="1" name="Chart 5"/>
        <xdr:cNvGraphicFramePr/>
      </xdr:nvGraphicFramePr>
      <xdr:xfrm>
        <a:off x="0" y="6238875"/>
        <a:ext cx="91344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28</xdr:row>
      <xdr:rowOff>9525</xdr:rowOff>
    </xdr:from>
    <xdr:to>
      <xdr:col>7</xdr:col>
      <xdr:colOff>38100</xdr:colOff>
      <xdr:row>53</xdr:row>
      <xdr:rowOff>28575</xdr:rowOff>
    </xdr:to>
    <xdr:graphicFrame>
      <xdr:nvGraphicFramePr>
        <xdr:cNvPr id="1" name="Chart 1"/>
        <xdr:cNvGraphicFramePr/>
      </xdr:nvGraphicFramePr>
      <xdr:xfrm>
        <a:off x="28575" y="5953125"/>
        <a:ext cx="9582150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8"/>
  <sheetViews>
    <sheetView zoomScalePageLayoutView="0" workbookViewId="0" topLeftCell="A40">
      <selection activeCell="G15" sqref="G15"/>
    </sheetView>
  </sheetViews>
  <sheetFormatPr defaultColWidth="9.140625" defaultRowHeight="15"/>
  <cols>
    <col min="1" max="1" width="28.140625" style="29" customWidth="1"/>
    <col min="2" max="2" width="10.7109375" style="29" customWidth="1"/>
    <col min="3" max="4" width="10.421875" style="29" customWidth="1"/>
    <col min="5" max="5" width="13.421875" style="29" customWidth="1"/>
    <col min="6" max="6" width="10.57421875" style="29" bestFit="1" customWidth="1"/>
    <col min="7" max="7" width="13.140625" style="29" customWidth="1"/>
    <col min="8" max="9" width="11.140625" style="29" customWidth="1"/>
    <col min="10" max="10" width="30.421875" style="29" customWidth="1"/>
    <col min="11" max="11" width="9.140625" style="29" customWidth="1"/>
    <col min="12" max="12" width="9.57421875" style="29" bestFit="1" customWidth="1"/>
    <col min="13" max="16384" width="9.140625" style="29" customWidth="1"/>
  </cols>
  <sheetData>
    <row r="1" spans="1:20" ht="12">
      <c r="A1" s="28" t="s">
        <v>18</v>
      </c>
      <c r="K1" s="30"/>
      <c r="L1" s="30"/>
      <c r="M1" s="30"/>
      <c r="O1" s="31"/>
      <c r="S1" s="30"/>
      <c r="T1" s="30"/>
    </row>
    <row r="2" spans="1:20" ht="12">
      <c r="A2" s="28"/>
      <c r="K2" s="30"/>
      <c r="L2" s="30"/>
      <c r="M2" s="30"/>
      <c r="O2" s="31"/>
      <c r="S2" s="30"/>
      <c r="T2" s="30"/>
    </row>
    <row r="3" spans="1:20" ht="15">
      <c r="A3" s="61" t="s">
        <v>22</v>
      </c>
      <c r="R3" s="30"/>
      <c r="S3" s="30"/>
      <c r="T3" s="30"/>
    </row>
    <row r="4" spans="1:20" ht="12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R4" s="30"/>
      <c r="S4" s="30"/>
      <c r="T4" s="30"/>
    </row>
    <row r="5" spans="1:20" ht="11.25" customHeight="1">
      <c r="A5" s="33"/>
      <c r="B5" s="62">
        <v>2015</v>
      </c>
      <c r="C5" s="62">
        <v>2015</v>
      </c>
      <c r="D5" s="62">
        <v>2015</v>
      </c>
      <c r="E5" s="62">
        <v>2015</v>
      </c>
      <c r="F5" s="62" t="s">
        <v>25</v>
      </c>
      <c r="G5" s="62" t="s">
        <v>25</v>
      </c>
      <c r="H5" s="62" t="s">
        <v>25</v>
      </c>
      <c r="I5" s="62" t="s">
        <v>25</v>
      </c>
      <c r="J5" s="34"/>
      <c r="K5" s="35"/>
      <c r="L5" s="35"/>
      <c r="R5" s="30"/>
      <c r="S5" s="30"/>
      <c r="T5" s="30"/>
    </row>
    <row r="6" spans="1:19" ht="36" customHeight="1">
      <c r="A6" s="59" t="s">
        <v>17</v>
      </c>
      <c r="B6" s="3" t="s">
        <v>0</v>
      </c>
      <c r="C6" s="3" t="s">
        <v>1</v>
      </c>
      <c r="D6" s="3" t="s">
        <v>2</v>
      </c>
      <c r="E6" s="36" t="s">
        <v>9</v>
      </c>
      <c r="F6" s="3" t="s">
        <v>0</v>
      </c>
      <c r="G6" s="3" t="s">
        <v>1</v>
      </c>
      <c r="H6" s="3" t="s">
        <v>26</v>
      </c>
      <c r="I6" s="36" t="s">
        <v>9</v>
      </c>
      <c r="J6" s="1" t="str">
        <f>A6</f>
        <v>VALDKOND või ASUTUS</v>
      </c>
      <c r="R6" s="30"/>
      <c r="S6" s="30"/>
    </row>
    <row r="7" spans="1:20" ht="12">
      <c r="A7" s="2" t="s">
        <v>10</v>
      </c>
      <c r="B7" s="63">
        <v>52714</v>
      </c>
      <c r="C7" s="63">
        <v>223437</v>
      </c>
      <c r="D7" s="63">
        <v>25395</v>
      </c>
      <c r="E7" s="37">
        <f>SUM(B7:D7)</f>
        <v>301546</v>
      </c>
      <c r="F7" s="63">
        <v>73853</v>
      </c>
      <c r="G7" s="63">
        <v>235350</v>
      </c>
      <c r="H7" s="63">
        <v>184023</v>
      </c>
      <c r="I7" s="38">
        <f>SUM(F7:H7)</f>
        <v>493226</v>
      </c>
      <c r="J7" s="5" t="str">
        <f>A7</f>
        <v>Üldised valitsussektori teenused</v>
      </c>
      <c r="R7" s="30"/>
      <c r="S7" s="30"/>
      <c r="T7" s="30"/>
    </row>
    <row r="8" spans="1:10" ht="12">
      <c r="A8" s="2" t="s">
        <v>11</v>
      </c>
      <c r="B8" s="63">
        <v>0</v>
      </c>
      <c r="C8" s="63">
        <v>0</v>
      </c>
      <c r="D8" s="63">
        <v>0</v>
      </c>
      <c r="E8" s="37">
        <f aca="true" t="shared" si="0" ref="E8:E16">SUM(B8:D8)</f>
        <v>0</v>
      </c>
      <c r="F8" s="63">
        <v>0</v>
      </c>
      <c r="G8" s="63">
        <v>0</v>
      </c>
      <c r="H8" s="63">
        <v>0</v>
      </c>
      <c r="I8" s="38">
        <f aca="true" t="shared" si="1" ref="I8:I16">SUM(F8:H8)</f>
        <v>0</v>
      </c>
      <c r="J8" s="5" t="str">
        <f aca="true" t="shared" si="2" ref="J8:J16">A8</f>
        <v>Riigikaitse</v>
      </c>
    </row>
    <row r="9" spans="1:10" ht="12">
      <c r="A9" s="2" t="s">
        <v>12</v>
      </c>
      <c r="B9" s="63">
        <v>10097</v>
      </c>
      <c r="C9" s="63">
        <v>36031</v>
      </c>
      <c r="D9" s="63">
        <v>70</v>
      </c>
      <c r="E9" s="37">
        <f t="shared" si="0"/>
        <v>46198</v>
      </c>
      <c r="F9" s="63">
        <v>19389</v>
      </c>
      <c r="G9" s="63">
        <v>40759</v>
      </c>
      <c r="H9" s="63"/>
      <c r="I9" s="38">
        <f t="shared" si="1"/>
        <v>60148</v>
      </c>
      <c r="J9" s="5" t="str">
        <f t="shared" si="2"/>
        <v>Avalik kord ja julgeolek</v>
      </c>
    </row>
    <row r="10" spans="1:22" ht="12">
      <c r="A10" s="2" t="s">
        <v>6</v>
      </c>
      <c r="B10" s="63">
        <v>161869</v>
      </c>
      <c r="C10" s="63">
        <v>70558</v>
      </c>
      <c r="D10" s="63"/>
      <c r="E10" s="37">
        <f t="shared" si="0"/>
        <v>232427</v>
      </c>
      <c r="F10" s="63">
        <v>288889</v>
      </c>
      <c r="G10" s="63">
        <v>78038</v>
      </c>
      <c r="H10" s="63"/>
      <c r="I10" s="38">
        <f t="shared" si="1"/>
        <v>366927</v>
      </c>
      <c r="J10" s="5" t="str">
        <f t="shared" si="2"/>
        <v>Majandus</v>
      </c>
      <c r="R10" s="30"/>
      <c r="S10" s="30"/>
      <c r="T10" s="30"/>
      <c r="U10" s="39"/>
      <c r="V10" s="40"/>
    </row>
    <row r="11" spans="1:22" ht="12">
      <c r="A11" s="2" t="s">
        <v>13</v>
      </c>
      <c r="B11" s="63">
        <v>54509</v>
      </c>
      <c r="C11" s="63">
        <v>22787</v>
      </c>
      <c r="D11" s="63">
        <v>9155</v>
      </c>
      <c r="E11" s="37">
        <f t="shared" si="0"/>
        <v>86451</v>
      </c>
      <c r="F11" s="63">
        <v>95869</v>
      </c>
      <c r="G11" s="63">
        <v>30344</v>
      </c>
      <c r="H11" s="63">
        <v>3435</v>
      </c>
      <c r="I11" s="38">
        <f t="shared" si="1"/>
        <v>129648</v>
      </c>
      <c r="J11" s="5" t="str">
        <f t="shared" si="2"/>
        <v>Keskkonnakaitse</v>
      </c>
      <c r="R11" s="30"/>
      <c r="S11" s="30"/>
      <c r="T11" s="30"/>
      <c r="U11" s="39"/>
      <c r="V11" s="40"/>
    </row>
    <row r="12" spans="1:22" ht="12">
      <c r="A12" s="2" t="s">
        <v>14</v>
      </c>
      <c r="B12" s="63">
        <v>43709</v>
      </c>
      <c r="C12" s="63">
        <v>9913</v>
      </c>
      <c r="D12" s="63">
        <v>13997</v>
      </c>
      <c r="E12" s="37">
        <f t="shared" si="0"/>
        <v>67619</v>
      </c>
      <c r="F12" s="63">
        <v>58798</v>
      </c>
      <c r="G12" s="63">
        <v>11110</v>
      </c>
      <c r="H12" s="63">
        <v>12712</v>
      </c>
      <c r="I12" s="38">
        <f t="shared" si="1"/>
        <v>82620</v>
      </c>
      <c r="J12" s="5" t="str">
        <f t="shared" si="2"/>
        <v>Elamu- ja Kommunaalmajandus</v>
      </c>
      <c r="R12" s="30"/>
      <c r="S12" s="30"/>
      <c r="T12" s="30"/>
      <c r="V12" s="41"/>
    </row>
    <row r="13" spans="1:22" ht="12">
      <c r="A13" s="2" t="s">
        <v>15</v>
      </c>
      <c r="B13" s="64">
        <v>7813</v>
      </c>
      <c r="C13" s="64">
        <v>34</v>
      </c>
      <c r="D13" s="64"/>
      <c r="E13" s="37">
        <f t="shared" si="0"/>
        <v>7847</v>
      </c>
      <c r="F13" s="64">
        <v>16488</v>
      </c>
      <c r="G13" s="64"/>
      <c r="H13" s="64"/>
      <c r="I13" s="38">
        <f t="shared" si="1"/>
        <v>16488</v>
      </c>
      <c r="J13" s="5" t="str">
        <f t="shared" si="2"/>
        <v>Tervishoid</v>
      </c>
      <c r="O13" s="42"/>
      <c r="R13" s="30"/>
      <c r="S13" s="30"/>
      <c r="T13" s="30"/>
      <c r="V13" s="41"/>
    </row>
    <row r="14" spans="1:22" ht="12">
      <c r="A14" s="2" t="s">
        <v>5</v>
      </c>
      <c r="B14" s="64">
        <v>882806</v>
      </c>
      <c r="C14" s="64">
        <v>1496009</v>
      </c>
      <c r="D14" s="64"/>
      <c r="E14" s="37">
        <f t="shared" si="0"/>
        <v>2378815</v>
      </c>
      <c r="F14" s="64">
        <v>823803</v>
      </c>
      <c r="G14" s="64">
        <v>1750188</v>
      </c>
      <c r="H14" s="64">
        <v>5730</v>
      </c>
      <c r="I14" s="38">
        <f t="shared" si="1"/>
        <v>2579721</v>
      </c>
      <c r="J14" s="5" t="str">
        <f t="shared" si="2"/>
        <v>Haridus</v>
      </c>
      <c r="Q14" s="35"/>
      <c r="R14" s="30"/>
      <c r="S14" s="30"/>
      <c r="T14" s="30"/>
      <c r="V14" s="41"/>
    </row>
    <row r="15" spans="1:22" ht="12">
      <c r="A15" s="2" t="s">
        <v>16</v>
      </c>
      <c r="B15" s="64">
        <v>412404</v>
      </c>
      <c r="C15" s="64">
        <v>388743</v>
      </c>
      <c r="D15" s="64">
        <v>50622</v>
      </c>
      <c r="E15" s="37">
        <f t="shared" si="0"/>
        <v>851769</v>
      </c>
      <c r="F15" s="64">
        <v>416249</v>
      </c>
      <c r="G15" s="64">
        <v>411103</v>
      </c>
      <c r="H15" s="64">
        <v>26619</v>
      </c>
      <c r="I15" s="38">
        <f t="shared" si="1"/>
        <v>853971</v>
      </c>
      <c r="J15" s="5" t="str">
        <f t="shared" si="2"/>
        <v>Vaba aeg, kultuur, religioon</v>
      </c>
      <c r="O15" s="42"/>
      <c r="R15" s="30"/>
      <c r="S15" s="30"/>
      <c r="T15" s="30"/>
      <c r="V15" s="41"/>
    </row>
    <row r="16" spans="1:22" ht="12">
      <c r="A16" s="2" t="s">
        <v>7</v>
      </c>
      <c r="B16" s="64">
        <v>109409</v>
      </c>
      <c r="C16" s="64">
        <v>92752</v>
      </c>
      <c r="D16" s="64">
        <v>409800</v>
      </c>
      <c r="E16" s="37">
        <f t="shared" si="0"/>
        <v>611961</v>
      </c>
      <c r="F16" s="64">
        <v>125184</v>
      </c>
      <c r="G16" s="64">
        <v>101549</v>
      </c>
      <c r="H16" s="64">
        <v>529844</v>
      </c>
      <c r="I16" s="38">
        <f t="shared" si="1"/>
        <v>756577</v>
      </c>
      <c r="J16" s="5" t="str">
        <f t="shared" si="2"/>
        <v>Sotsiaalne kaitse</v>
      </c>
      <c r="R16" s="30"/>
      <c r="S16" s="30"/>
      <c r="T16" s="30"/>
      <c r="V16" s="41"/>
    </row>
    <row r="17" spans="1:22" ht="12">
      <c r="A17" s="36" t="s">
        <v>9</v>
      </c>
      <c r="B17" s="43">
        <f>SUM(B7:B16)</f>
        <v>1735330</v>
      </c>
      <c r="C17" s="43">
        <f aca="true" t="shared" si="3" ref="C17:I17">SUM(C7:C16)</f>
        <v>2340264</v>
      </c>
      <c r="D17" s="43">
        <f t="shared" si="3"/>
        <v>509039</v>
      </c>
      <c r="E17" s="43">
        <f>SUM(E7:E16)</f>
        <v>4584633</v>
      </c>
      <c r="F17" s="43">
        <f t="shared" si="3"/>
        <v>1918522</v>
      </c>
      <c r="G17" s="43">
        <f t="shared" si="3"/>
        <v>2658441</v>
      </c>
      <c r="H17" s="43">
        <f t="shared" si="3"/>
        <v>762363</v>
      </c>
      <c r="I17" s="43">
        <f t="shared" si="3"/>
        <v>5339326</v>
      </c>
      <c r="J17" s="5"/>
      <c r="L17" s="40"/>
      <c r="O17" s="42"/>
      <c r="R17" s="30"/>
      <c r="T17" s="30"/>
      <c r="V17" s="41"/>
    </row>
    <row r="18" spans="1:22" ht="12">
      <c r="A18" s="44" t="s">
        <v>27</v>
      </c>
      <c r="B18" s="45"/>
      <c r="C18" s="45"/>
      <c r="D18" s="45"/>
      <c r="E18" s="45">
        <v>225197</v>
      </c>
      <c r="F18" s="45"/>
      <c r="G18" s="45"/>
      <c r="H18" s="45"/>
      <c r="I18" s="44">
        <v>213455</v>
      </c>
      <c r="J18" s="30"/>
      <c r="K18" s="30"/>
      <c r="L18" s="40"/>
      <c r="M18" s="42"/>
      <c r="V18" s="41"/>
    </row>
    <row r="19" spans="5:22" ht="12">
      <c r="E19" s="71">
        <f>E17+E18</f>
        <v>4809830</v>
      </c>
      <c r="F19" s="45"/>
      <c r="G19" s="45"/>
      <c r="H19" s="45"/>
      <c r="I19" s="72">
        <f>I17+I18</f>
        <v>5552781</v>
      </c>
      <c r="J19" s="30"/>
      <c r="K19" s="30"/>
      <c r="L19" s="40"/>
      <c r="M19" s="42"/>
      <c r="V19" s="41"/>
    </row>
    <row r="20" spans="1:22" ht="12">
      <c r="A20" s="46"/>
      <c r="F20" s="47"/>
      <c r="G20" s="47"/>
      <c r="H20" s="47"/>
      <c r="I20" s="44"/>
      <c r="J20" s="30"/>
      <c r="K20" s="30"/>
      <c r="L20" s="40"/>
      <c r="M20" s="42"/>
      <c r="V20" s="41"/>
    </row>
    <row r="21" spans="1:22" ht="12">
      <c r="A21" s="21"/>
      <c r="B21" s="48"/>
      <c r="C21" s="48"/>
      <c r="D21" s="48"/>
      <c r="E21" s="48"/>
      <c r="F21" s="49"/>
      <c r="G21" s="49"/>
      <c r="H21" s="49"/>
      <c r="I21" s="49"/>
      <c r="J21" s="30"/>
      <c r="K21" s="30"/>
      <c r="L21" s="40"/>
      <c r="M21" s="42"/>
      <c r="V21" s="41"/>
    </row>
    <row r="22" spans="1:22" ht="24">
      <c r="A22" s="1"/>
      <c r="B22" s="2">
        <f>$E$5</f>
        <v>2015</v>
      </c>
      <c r="C22" s="59" t="str">
        <f>$J$6</f>
        <v>VALDKOND või ASUTUS</v>
      </c>
      <c r="D22" s="2" t="str">
        <f>$I$5</f>
        <v>2016 eelarve</v>
      </c>
      <c r="E22" s="3" t="str">
        <f>$J$6</f>
        <v>VALDKOND või ASUTUS</v>
      </c>
      <c r="J22" s="30"/>
      <c r="K22" s="30"/>
      <c r="L22" s="40"/>
      <c r="M22" s="42"/>
      <c r="V22" s="41"/>
    </row>
    <row r="23" spans="1:22" ht="12">
      <c r="A23" s="1">
        <v>1</v>
      </c>
      <c r="B23" s="4">
        <f>LARGE($E$7:$E$16,A23)</f>
        <v>2378815</v>
      </c>
      <c r="C23" s="5" t="str">
        <f>VLOOKUP(B23,$E$7:$J$16,6,FALSE)</f>
        <v>Haridus</v>
      </c>
      <c r="D23" s="4">
        <f>LARGE($I$7:$I$16,A23)</f>
        <v>2579721</v>
      </c>
      <c r="E23" s="1" t="str">
        <f>VLOOKUP(D23,$I$7:$J$16,2,FALSE)</f>
        <v>Haridus</v>
      </c>
      <c r="J23" s="30"/>
      <c r="K23" s="30"/>
      <c r="L23" s="40"/>
      <c r="M23" s="42"/>
      <c r="V23" s="41"/>
    </row>
    <row r="24" spans="1:22" ht="36">
      <c r="A24" s="1">
        <v>2</v>
      </c>
      <c r="B24" s="4">
        <f>LARGE($E$7:$E$16,A24)</f>
        <v>851769</v>
      </c>
      <c r="C24" s="5" t="str">
        <f>VLOOKUP(B24,$E$7:$J$16,6,FALSE)</f>
        <v>Vaba aeg, kultuur, religioon</v>
      </c>
      <c r="D24" s="4">
        <f>LARGE($I$7:$I$16,A24)</f>
        <v>853971</v>
      </c>
      <c r="E24" s="1" t="str">
        <f>VLOOKUP(D24,$I$7:$J$16,2,FALSE)</f>
        <v>Vaba aeg, kultuur, religioon</v>
      </c>
      <c r="J24" s="30"/>
      <c r="K24" s="30"/>
      <c r="L24" s="50"/>
      <c r="M24" s="50"/>
      <c r="N24" s="50"/>
      <c r="V24" s="41"/>
    </row>
    <row r="25" spans="1:22" ht="24">
      <c r="A25" s="1">
        <v>3</v>
      </c>
      <c r="B25" s="4">
        <f>LARGE($E$7:$E$16,A25)</f>
        <v>611961</v>
      </c>
      <c r="C25" s="5" t="str">
        <f>VLOOKUP(B25,$E$7:$J$16,6,FALSE)</f>
        <v>Sotsiaalne kaitse</v>
      </c>
      <c r="D25" s="4">
        <f>LARGE($I$7:$I$16,A25)</f>
        <v>756577</v>
      </c>
      <c r="E25" s="1" t="str">
        <f>VLOOKUP(D25,$I$7:$J$16,2,FALSE)</f>
        <v>Sotsiaalne kaitse</v>
      </c>
      <c r="J25" s="30"/>
      <c r="K25" s="30"/>
      <c r="L25" s="40"/>
      <c r="V25" s="51"/>
    </row>
    <row r="26" spans="1:22" ht="36">
      <c r="A26" s="3">
        <v>4</v>
      </c>
      <c r="B26" s="4">
        <f>LARGE($E$7:$E$16,A26)</f>
        <v>301546</v>
      </c>
      <c r="C26" s="5" t="str">
        <f>VLOOKUP(B26,$E$7:$J$16,6,FALSE)</f>
        <v>Üldised valitsussektori teenused</v>
      </c>
      <c r="D26" s="4">
        <f>LARGE($I$7:$I$16,A26)</f>
        <v>493226</v>
      </c>
      <c r="E26" s="1" t="str">
        <f>VLOOKUP(D26,$I$7:$J$16,2,FALSE)</f>
        <v>Üldised valitsussektori teenused</v>
      </c>
      <c r="J26" s="30"/>
      <c r="K26" s="30"/>
      <c r="L26" s="40"/>
      <c r="V26" s="51"/>
    </row>
    <row r="27" spans="1:22" ht="12">
      <c r="A27" s="3">
        <v>5</v>
      </c>
      <c r="B27" s="4">
        <f>LARGE($E$7:$E$16,A27)</f>
        <v>232427</v>
      </c>
      <c r="C27" s="5" t="str">
        <f>VLOOKUP(B27,$E$7:$J$16,6,FALSE)</f>
        <v>Majandus</v>
      </c>
      <c r="D27" s="4">
        <f>LARGE($I$7:$I$16,A27)</f>
        <v>366927</v>
      </c>
      <c r="E27" s="1" t="str">
        <f>VLOOKUP(D27,$I$7:$J$16,2,FALSE)</f>
        <v>Majandus</v>
      </c>
      <c r="J27" s="30"/>
      <c r="K27" s="30"/>
      <c r="L27" s="40"/>
      <c r="V27" s="41"/>
    </row>
    <row r="28" spans="10:22" ht="27.75" customHeight="1">
      <c r="J28" s="30"/>
      <c r="K28" s="30"/>
      <c r="L28" s="30"/>
      <c r="V28" s="41"/>
    </row>
    <row r="29" spans="10:12" ht="28.5" customHeight="1">
      <c r="J29" s="30"/>
      <c r="K29" s="30"/>
      <c r="L29" s="30"/>
    </row>
    <row r="30" ht="12">
      <c r="J30" s="35"/>
    </row>
    <row r="31" spans="1:10" ht="24">
      <c r="A31" s="33"/>
      <c r="B31" s="33"/>
      <c r="C31" s="33" t="s">
        <v>0</v>
      </c>
      <c r="D31" s="33" t="s">
        <v>1</v>
      </c>
      <c r="E31" s="33" t="s">
        <v>2</v>
      </c>
      <c r="F31" s="33" t="s">
        <v>0</v>
      </c>
      <c r="G31" s="33" t="s">
        <v>1</v>
      </c>
      <c r="H31" s="33" t="s">
        <v>3</v>
      </c>
      <c r="I31" s="33" t="s">
        <v>4</v>
      </c>
      <c r="J31" s="35"/>
    </row>
    <row r="32" spans="1:10" ht="12">
      <c r="A32" s="33" t="str">
        <f>$E$23</f>
        <v>Haridus</v>
      </c>
      <c r="B32" s="52" t="str">
        <f>$I$5</f>
        <v>2016 eelarve</v>
      </c>
      <c r="C32" s="53">
        <f>VLOOKUP($A32,$A$7:$I$16,6,FALSE)/1000</f>
        <v>823.803</v>
      </c>
      <c r="D32" s="53">
        <f>VLOOKUP($A32,$A$7:$I$16,7,FALSE)/1000</f>
        <v>1750.188</v>
      </c>
      <c r="E32" s="53">
        <f>VLOOKUP($A32,$A$7:$I$16,8,FALSE)/1000</f>
        <v>5.73</v>
      </c>
      <c r="F32" s="33"/>
      <c r="G32" s="33"/>
      <c r="H32" s="33"/>
      <c r="I32" s="54">
        <f>SUM(C32:E32)/SUM(F33:H33)-1</f>
        <v>0.08445633645323403</v>
      </c>
      <c r="J32" s="35"/>
    </row>
    <row r="33" spans="1:10" ht="12">
      <c r="A33" s="33"/>
      <c r="B33" s="52">
        <f>$E$5</f>
        <v>2015</v>
      </c>
      <c r="C33" s="33"/>
      <c r="D33" s="33"/>
      <c r="E33" s="33"/>
      <c r="F33" s="55">
        <f>VLOOKUP($A32,$A$7:$I$16,2,FALSE)/1000</f>
        <v>882.806</v>
      </c>
      <c r="G33" s="55">
        <f>VLOOKUP($A32,$A$7:$I$16,3,FALSE)/1000</f>
        <v>1496.009</v>
      </c>
      <c r="H33" s="55">
        <f>VLOOKUP($A32,$A$7:$I$16,4,FALSE)/1000</f>
        <v>0</v>
      </c>
      <c r="I33" s="54"/>
      <c r="J33" s="35"/>
    </row>
    <row r="34" spans="1:10" ht="12">
      <c r="A34" s="33" t="str">
        <f>$E$24</f>
        <v>Vaba aeg, kultuur, religioon</v>
      </c>
      <c r="B34" s="52" t="str">
        <f>$I$5</f>
        <v>2016 eelarve</v>
      </c>
      <c r="C34" s="53">
        <f>VLOOKUP($A34,$A$7:$I$16,6,FALSE)/1000</f>
        <v>416.249</v>
      </c>
      <c r="D34" s="53">
        <f>VLOOKUP($A34,$A$7:$I$16,7,FALSE)/1000</f>
        <v>411.103</v>
      </c>
      <c r="E34" s="53">
        <f>VLOOKUP($A34,$A$7:$I$16,8,FALSE)/1000</f>
        <v>26.619</v>
      </c>
      <c r="F34" s="34"/>
      <c r="G34" s="34"/>
      <c r="H34" s="34"/>
      <c r="I34" s="54">
        <f>SUM(C34:E34)/SUM(F35:H35)-1</f>
        <v>0.0025852079613137846</v>
      </c>
      <c r="J34" s="35"/>
    </row>
    <row r="35" spans="1:10" ht="12">
      <c r="A35" s="33"/>
      <c r="B35" s="52">
        <f>$E$5</f>
        <v>2015</v>
      </c>
      <c r="C35" s="33"/>
      <c r="D35" s="33"/>
      <c r="E35" s="33"/>
      <c r="F35" s="55">
        <f>VLOOKUP($A34,$A$7:$I$16,2,FALSE)/1000</f>
        <v>412.404</v>
      </c>
      <c r="G35" s="55">
        <f>VLOOKUP($A34,$A$7:$I$16,3,FALSE)/1000</f>
        <v>388.743</v>
      </c>
      <c r="H35" s="55">
        <f>VLOOKUP($A34,$A$7:$I$16,4,FALSE)/1000</f>
        <v>50.622</v>
      </c>
      <c r="I35" s="54"/>
      <c r="J35" s="35"/>
    </row>
    <row r="36" spans="1:10" ht="12">
      <c r="A36" s="33" t="str">
        <f>$E$25</f>
        <v>Sotsiaalne kaitse</v>
      </c>
      <c r="B36" s="52" t="str">
        <f>$I$5</f>
        <v>2016 eelarve</v>
      </c>
      <c r="C36" s="53">
        <f>VLOOKUP($A36,$A$7:$I$16,6,FALSE)/1000</f>
        <v>125.184</v>
      </c>
      <c r="D36" s="53">
        <f>VLOOKUP($A36,$A$7:$I$16,7,FALSE)/1000</f>
        <v>101.549</v>
      </c>
      <c r="E36" s="53">
        <f>VLOOKUP($A36,$A$7:$I$16,8,FALSE)/1000</f>
        <v>529.844</v>
      </c>
      <c r="F36" s="33"/>
      <c r="G36" s="33"/>
      <c r="H36" s="33"/>
      <c r="I36" s="54">
        <f>SUM(C36:E36)/SUM(F37:H37)-1</f>
        <v>0.23631571292941866</v>
      </c>
      <c r="J36" s="35"/>
    </row>
    <row r="37" spans="1:10" ht="12">
      <c r="A37" s="33"/>
      <c r="B37" s="52">
        <f>$E$5</f>
        <v>2015</v>
      </c>
      <c r="C37" s="33"/>
      <c r="D37" s="33"/>
      <c r="E37" s="33"/>
      <c r="F37" s="55">
        <f>VLOOKUP($A36,$A$7:$I$16,2,FALSE)/1000</f>
        <v>109.409</v>
      </c>
      <c r="G37" s="55">
        <f>VLOOKUP($A36,$A$7:$I$16,3,FALSE)/1000</f>
        <v>92.752</v>
      </c>
      <c r="H37" s="55">
        <f>VLOOKUP($A36,$A$7:$I$16,4,FALSE)/1000</f>
        <v>409.8</v>
      </c>
      <c r="I37" s="54"/>
      <c r="J37" s="35"/>
    </row>
    <row r="38" spans="1:10" ht="12">
      <c r="A38" s="33" t="str">
        <f>$E$26</f>
        <v>Üldised valitsussektori teenused</v>
      </c>
      <c r="B38" s="52" t="str">
        <f>$I$5</f>
        <v>2016 eelarve</v>
      </c>
      <c r="C38" s="53">
        <f>VLOOKUP($A38,$A$7:$I$16,6,FALSE)/1000</f>
        <v>73.853</v>
      </c>
      <c r="D38" s="53">
        <f>VLOOKUP($A38,$A$7:$I$16,7,FALSE)/1000</f>
        <v>235.35</v>
      </c>
      <c r="E38" s="53">
        <f>VLOOKUP($A38,$A$7:$I$16,8,FALSE)/1000</f>
        <v>184.023</v>
      </c>
      <c r="F38" s="33"/>
      <c r="G38" s="33"/>
      <c r="H38" s="33"/>
      <c r="I38" s="54">
        <f>SUM(C38:E38)/SUM(F39:H39)-1</f>
        <v>0.6356575779483065</v>
      </c>
      <c r="J38" s="35"/>
    </row>
    <row r="39" spans="1:10" ht="12">
      <c r="A39" s="33"/>
      <c r="B39" s="52">
        <f>$E$5</f>
        <v>2015</v>
      </c>
      <c r="C39" s="33"/>
      <c r="D39" s="33"/>
      <c r="E39" s="33"/>
      <c r="F39" s="55">
        <f>VLOOKUP($A38,$A$7:$I$16,2,FALSE)/1000</f>
        <v>52.714</v>
      </c>
      <c r="G39" s="55">
        <f>VLOOKUP($A38,$A$7:$I$16,3,FALSE)/1000</f>
        <v>223.437</v>
      </c>
      <c r="H39" s="55">
        <f>VLOOKUP($A38,$A$7:$I$16,4,FALSE)/1000</f>
        <v>25.395</v>
      </c>
      <c r="I39" s="54"/>
      <c r="J39" s="35"/>
    </row>
    <row r="40" spans="1:9" ht="12">
      <c r="A40" s="33" t="str">
        <f>$E$27</f>
        <v>Majandus</v>
      </c>
      <c r="B40" s="52" t="str">
        <f>$I$5</f>
        <v>2016 eelarve</v>
      </c>
      <c r="C40" s="53">
        <f>VLOOKUP($A40,$A$7:$I$16,6,FALSE)/1000</f>
        <v>288.889</v>
      </c>
      <c r="D40" s="53">
        <f>VLOOKUP($A40,$A$7:$I$16,7,FALSE)/1000</f>
        <v>78.038</v>
      </c>
      <c r="E40" s="53">
        <f>VLOOKUP($A40,$A$7:$I$16,8,FALSE)/1000</f>
        <v>0</v>
      </c>
      <c r="F40" s="33"/>
      <c r="G40" s="33"/>
      <c r="H40" s="33"/>
      <c r="I40" s="54">
        <f>SUM(C40:E40)/SUM(F41:H41)-1</f>
        <v>0.5786763155743524</v>
      </c>
    </row>
    <row r="41" spans="1:9" ht="12">
      <c r="A41" s="33"/>
      <c r="B41" s="52">
        <f>$E$5</f>
        <v>2015</v>
      </c>
      <c r="C41" s="33"/>
      <c r="D41" s="33"/>
      <c r="E41" s="33"/>
      <c r="F41" s="55">
        <f>VLOOKUP($A40,$A$7:$I$16,2,FALSE)/1000</f>
        <v>161.869</v>
      </c>
      <c r="G41" s="55">
        <f>VLOOKUP($A40,$A$7:$I$16,3,FALSE)/1000</f>
        <v>70.558</v>
      </c>
      <c r="H41" s="55">
        <f>VLOOKUP($A40,$A$7:$I$16,4,FALSE)/1000</f>
        <v>0</v>
      </c>
      <c r="I41" s="54"/>
    </row>
    <row r="42" spans="1:9" ht="12">
      <c r="A42" s="34" t="s">
        <v>8</v>
      </c>
      <c r="B42" s="52" t="str">
        <f>$I$5</f>
        <v>2016 eelarve</v>
      </c>
      <c r="C42" s="53">
        <f>(F17/1000)-C32-C34-C36-C38-C40</f>
        <v>190.54400000000004</v>
      </c>
      <c r="D42" s="53">
        <f>(G17/1000)-D32-D34-D36-D38-D40</f>
        <v>82.21299999999967</v>
      </c>
      <c r="E42" s="53">
        <f>(H17/1000)-E32-E34-E36-E38-E40</f>
        <v>16.146999999999963</v>
      </c>
      <c r="F42" s="33"/>
      <c r="G42" s="33"/>
      <c r="H42" s="33"/>
      <c r="I42" s="54">
        <f>SUM(C42:E42)/SUM(F43:H43)-1</f>
        <v>0.3881940273406519</v>
      </c>
    </row>
    <row r="43" spans="1:9" ht="12">
      <c r="A43" s="33"/>
      <c r="B43" s="52">
        <f>$E$5</f>
        <v>2015</v>
      </c>
      <c r="C43" s="33"/>
      <c r="D43" s="33"/>
      <c r="E43" s="33"/>
      <c r="F43" s="55">
        <f>(B17/1000)-F33-F35-F37-F39-F41</f>
        <v>116.1279999999999</v>
      </c>
      <c r="G43" s="55">
        <f>(C17/1000)-G33-G35-G37-G39-G41</f>
        <v>68.76500000000009</v>
      </c>
      <c r="H43" s="55">
        <f>(D17/1000)-H33-H35-H37-H39-H41</f>
        <v>23.221999999999962</v>
      </c>
      <c r="I43" s="34"/>
    </row>
    <row r="50" ht="12">
      <c r="M50" s="30"/>
    </row>
    <row r="51" ht="12">
      <c r="M51" s="30"/>
    </row>
    <row r="52" ht="12">
      <c r="M52" s="30"/>
    </row>
    <row r="53" ht="12">
      <c r="M53" s="30"/>
    </row>
    <row r="54" spans="2:13" ht="12">
      <c r="B54" s="30"/>
      <c r="D54" s="30"/>
      <c r="E54" s="30"/>
      <c r="F54" s="30"/>
      <c r="M54" s="30"/>
    </row>
    <row r="55" spans="4:13" ht="12">
      <c r="D55" s="30"/>
      <c r="E55" s="30"/>
      <c r="F55" s="30"/>
      <c r="M55" s="30"/>
    </row>
    <row r="57" ht="12">
      <c r="B57" s="30"/>
    </row>
    <row r="58" spans="3:10" ht="12">
      <c r="C58" s="56"/>
      <c r="D58" s="39"/>
      <c r="E58" s="39"/>
      <c r="F58" s="39"/>
      <c r="G58" s="39"/>
      <c r="H58" s="39"/>
      <c r="I58" s="39"/>
      <c r="J58" s="56"/>
    </row>
    <row r="59" spans="2:13" ht="12">
      <c r="B59" s="30"/>
      <c r="C59" s="56"/>
      <c r="D59" s="56"/>
      <c r="E59" s="56"/>
      <c r="F59" s="56"/>
      <c r="G59" s="56"/>
      <c r="H59" s="56"/>
      <c r="I59" s="56"/>
      <c r="J59" s="56"/>
      <c r="M59" s="35"/>
    </row>
    <row r="60" spans="3:13" ht="12">
      <c r="C60" s="56"/>
      <c r="D60" s="56"/>
      <c r="E60" s="56"/>
      <c r="F60" s="56"/>
      <c r="G60" s="56"/>
      <c r="H60" s="56"/>
      <c r="I60" s="56"/>
      <c r="J60" s="56"/>
      <c r="M60" s="35"/>
    </row>
    <row r="61" spans="2:13" ht="12">
      <c r="B61" s="30"/>
      <c r="C61" s="56"/>
      <c r="D61" s="56"/>
      <c r="E61" s="56"/>
      <c r="F61" s="56"/>
      <c r="G61" s="56"/>
      <c r="H61" s="56"/>
      <c r="I61" s="56"/>
      <c r="J61" s="56"/>
      <c r="M61" s="35"/>
    </row>
    <row r="62" spans="3:10" ht="12">
      <c r="C62" s="56"/>
      <c r="D62" s="57"/>
      <c r="E62" s="57"/>
      <c r="F62" s="57"/>
      <c r="G62" s="57"/>
      <c r="H62" s="57"/>
      <c r="I62" s="57"/>
      <c r="J62" s="57"/>
    </row>
    <row r="63" spans="3:10" ht="12">
      <c r="C63" s="56"/>
      <c r="D63" s="57"/>
      <c r="E63" s="57"/>
      <c r="F63" s="56"/>
      <c r="G63" s="56"/>
      <c r="H63" s="56"/>
      <c r="I63" s="56"/>
      <c r="J63" s="56"/>
    </row>
    <row r="64" spans="3:10" ht="12">
      <c r="C64" s="56"/>
      <c r="D64" s="56"/>
      <c r="E64" s="56"/>
      <c r="F64" s="56"/>
      <c r="G64" s="56"/>
      <c r="H64" s="56"/>
      <c r="I64" s="56"/>
      <c r="J64" s="56"/>
    </row>
    <row r="65" spans="3:10" ht="12">
      <c r="C65" s="56"/>
      <c r="D65" s="56"/>
      <c r="E65" s="56"/>
      <c r="F65" s="56"/>
      <c r="G65" s="58"/>
      <c r="H65" s="56"/>
      <c r="I65" s="56"/>
      <c r="J65" s="56"/>
    </row>
    <row r="66" spans="3:10" ht="12">
      <c r="C66" s="56"/>
      <c r="D66" s="56"/>
      <c r="E66" s="56"/>
      <c r="F66" s="56"/>
      <c r="G66" s="56"/>
      <c r="H66" s="56"/>
      <c r="I66" s="56"/>
      <c r="J66" s="56"/>
    </row>
    <row r="67" spans="3:10" ht="12">
      <c r="C67" s="56"/>
      <c r="D67" s="58"/>
      <c r="E67" s="58"/>
      <c r="F67" s="56"/>
      <c r="G67" s="56"/>
      <c r="H67" s="56"/>
      <c r="I67" s="56"/>
      <c r="J67" s="56"/>
    </row>
    <row r="76" spans="2:11" ht="12"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2:11" ht="12">
      <c r="B77" s="30"/>
      <c r="C77" s="30"/>
      <c r="D77" s="30"/>
      <c r="E77" s="30"/>
      <c r="F77" s="30"/>
      <c r="G77" s="30"/>
      <c r="H77" s="30"/>
      <c r="I77" s="30"/>
      <c r="J77" s="30"/>
      <c r="K77" s="40"/>
    </row>
    <row r="78" spans="2:11" ht="12">
      <c r="B78" s="30"/>
      <c r="C78" s="30"/>
      <c r="D78" s="30"/>
      <c r="E78" s="30"/>
      <c r="F78" s="30"/>
      <c r="G78" s="30"/>
      <c r="H78" s="30"/>
      <c r="I78" s="30"/>
      <c r="J78" s="30"/>
      <c r="K78" s="40"/>
    </row>
    <row r="79" spans="2:11" ht="12">
      <c r="B79" s="30"/>
      <c r="C79" s="30"/>
      <c r="D79" s="30"/>
      <c r="E79" s="30"/>
      <c r="F79" s="30"/>
      <c r="G79" s="30"/>
      <c r="K79" s="40"/>
    </row>
    <row r="80" spans="2:11" ht="12">
      <c r="B80" s="30"/>
      <c r="C80" s="30"/>
      <c r="D80" s="30"/>
      <c r="E80" s="30"/>
      <c r="F80" s="30"/>
      <c r="G80" s="30"/>
      <c r="H80" s="30"/>
      <c r="I80" s="30"/>
      <c r="J80" s="30"/>
      <c r="K80" s="40"/>
    </row>
    <row r="81" spans="2:11" ht="12">
      <c r="B81" s="30"/>
      <c r="C81" s="30"/>
      <c r="D81" s="30"/>
      <c r="E81" s="30"/>
      <c r="F81" s="30"/>
      <c r="G81" s="30"/>
      <c r="H81" s="30"/>
      <c r="I81" s="30"/>
      <c r="J81" s="30"/>
      <c r="K81" s="40"/>
    </row>
    <row r="82" spans="2:11" ht="12">
      <c r="B82" s="30"/>
      <c r="C82" s="30"/>
      <c r="D82" s="30"/>
      <c r="E82" s="30"/>
      <c r="F82" s="30"/>
      <c r="G82" s="30"/>
      <c r="H82" s="30"/>
      <c r="I82" s="30"/>
      <c r="J82" s="30"/>
      <c r="K82" s="40"/>
    </row>
    <row r="83" spans="2:11" ht="12">
      <c r="B83" s="30"/>
      <c r="C83" s="30"/>
      <c r="D83" s="30"/>
      <c r="E83" s="30"/>
      <c r="F83" s="30"/>
      <c r="G83" s="30"/>
      <c r="H83" s="30"/>
      <c r="I83" s="30"/>
      <c r="J83" s="30"/>
      <c r="K83" s="40"/>
    </row>
    <row r="84" spans="2:11" ht="12">
      <c r="B84" s="30"/>
      <c r="C84" s="30"/>
      <c r="D84" s="30"/>
      <c r="E84" s="30"/>
      <c r="F84" s="30"/>
      <c r="G84" s="30"/>
      <c r="H84" s="30"/>
      <c r="I84" s="30"/>
      <c r="J84" s="30"/>
      <c r="K84" s="40"/>
    </row>
    <row r="85" spans="2:11" ht="12">
      <c r="B85" s="30"/>
      <c r="C85" s="30"/>
      <c r="D85" s="30"/>
      <c r="E85" s="30"/>
      <c r="F85" s="30"/>
      <c r="G85" s="30"/>
      <c r="H85" s="30"/>
      <c r="I85" s="30"/>
      <c r="J85" s="30"/>
      <c r="K85" s="40"/>
    </row>
    <row r="86" spans="3:11" ht="12">
      <c r="C86" s="30"/>
      <c r="D86" s="30"/>
      <c r="E86" s="30"/>
      <c r="F86" s="30"/>
      <c r="G86" s="30"/>
      <c r="H86" s="30"/>
      <c r="I86" s="30"/>
      <c r="J86" s="30"/>
      <c r="K86" s="40"/>
    </row>
    <row r="87" ht="12">
      <c r="C87" s="30"/>
    </row>
    <row r="88" ht="12">
      <c r="C88" s="30"/>
    </row>
    <row r="91" spans="2:11" ht="12"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2:11" ht="12">
      <c r="B92" s="30"/>
      <c r="C92" s="30"/>
      <c r="D92" s="30"/>
      <c r="E92" s="30"/>
      <c r="F92" s="30"/>
      <c r="G92" s="39"/>
      <c r="H92" s="39"/>
      <c r="I92" s="39"/>
      <c r="J92" s="39"/>
      <c r="K92" s="40"/>
    </row>
    <row r="93" spans="2:11" ht="12">
      <c r="B93" s="30"/>
      <c r="C93" s="30"/>
      <c r="D93" s="30"/>
      <c r="E93" s="30"/>
      <c r="F93" s="30"/>
      <c r="G93" s="39"/>
      <c r="H93" s="39"/>
      <c r="I93" s="39"/>
      <c r="J93" s="39"/>
      <c r="K93" s="40"/>
    </row>
    <row r="94" spans="2:11" ht="12">
      <c r="B94" s="30"/>
      <c r="C94" s="30"/>
      <c r="D94" s="30"/>
      <c r="E94" s="30"/>
      <c r="F94" s="30"/>
      <c r="G94" s="39"/>
      <c r="H94" s="56"/>
      <c r="I94" s="56"/>
      <c r="J94" s="56"/>
      <c r="K94" s="40"/>
    </row>
    <row r="95" spans="2:11" ht="12">
      <c r="B95" s="30"/>
      <c r="C95" s="30"/>
      <c r="D95" s="30"/>
      <c r="E95" s="30"/>
      <c r="F95" s="30"/>
      <c r="G95" s="39"/>
      <c r="H95" s="39"/>
      <c r="I95" s="39"/>
      <c r="J95" s="39"/>
      <c r="K95" s="40"/>
    </row>
    <row r="96" spans="2:11" ht="12">
      <c r="B96" s="30"/>
      <c r="C96" s="30"/>
      <c r="D96" s="30"/>
      <c r="E96" s="30"/>
      <c r="F96" s="30"/>
      <c r="G96" s="39"/>
      <c r="H96" s="39"/>
      <c r="I96" s="39"/>
      <c r="J96" s="39"/>
      <c r="K96" s="40"/>
    </row>
    <row r="97" spans="2:11" ht="12">
      <c r="B97" s="30"/>
      <c r="C97" s="30"/>
      <c r="D97" s="30"/>
      <c r="E97" s="30"/>
      <c r="F97" s="30"/>
      <c r="G97" s="39"/>
      <c r="H97" s="39"/>
      <c r="I97" s="39"/>
      <c r="J97" s="39"/>
      <c r="K97" s="40"/>
    </row>
    <row r="98" spans="2:11" ht="12">
      <c r="B98" s="30"/>
      <c r="C98" s="30"/>
      <c r="D98" s="30"/>
      <c r="E98" s="30"/>
      <c r="F98" s="30"/>
      <c r="G98" s="39"/>
      <c r="H98" s="39"/>
      <c r="I98" s="39"/>
      <c r="J98" s="39"/>
      <c r="K98" s="40"/>
    </row>
    <row r="99" spans="2:11" ht="12">
      <c r="B99" s="30"/>
      <c r="C99" s="30"/>
      <c r="D99" s="30"/>
      <c r="E99" s="30"/>
      <c r="F99" s="30"/>
      <c r="G99" s="39"/>
      <c r="H99" s="39"/>
      <c r="I99" s="39"/>
      <c r="J99" s="39"/>
      <c r="K99" s="40"/>
    </row>
    <row r="100" spans="2:11" ht="12">
      <c r="B100" s="30"/>
      <c r="C100" s="30"/>
      <c r="D100" s="30"/>
      <c r="E100" s="30"/>
      <c r="F100" s="30"/>
      <c r="G100" s="39"/>
      <c r="H100" s="39"/>
      <c r="I100" s="39"/>
      <c r="J100" s="39"/>
      <c r="K100" s="40"/>
    </row>
    <row r="101" spans="2:11" ht="12">
      <c r="B101" s="30"/>
      <c r="C101" s="30"/>
      <c r="D101" s="30"/>
      <c r="E101" s="30"/>
      <c r="F101" s="30"/>
      <c r="G101" s="39"/>
      <c r="H101" s="39"/>
      <c r="I101" s="39"/>
      <c r="J101" s="39"/>
      <c r="K101" s="40"/>
    </row>
    <row r="102" spans="3:11" ht="12">
      <c r="C102" s="30"/>
      <c r="J102" s="39"/>
      <c r="K102" s="40"/>
    </row>
    <row r="103" spans="3:11" ht="12">
      <c r="C103" s="30"/>
      <c r="J103" s="39"/>
      <c r="K103" s="40"/>
    </row>
    <row r="104" spans="2:11" ht="12">
      <c r="B104" s="30"/>
      <c r="C104" s="30"/>
      <c r="D104" s="30"/>
      <c r="E104" s="30"/>
      <c r="F104" s="30"/>
      <c r="G104" s="39"/>
      <c r="H104" s="39"/>
      <c r="I104" s="39"/>
      <c r="J104" s="39"/>
      <c r="K104" s="40"/>
    </row>
    <row r="105" spans="2:11" ht="12">
      <c r="B105" s="30"/>
      <c r="C105" s="30"/>
      <c r="D105" s="30"/>
      <c r="E105" s="30"/>
      <c r="F105" s="30"/>
      <c r="G105" s="39"/>
      <c r="H105" s="39"/>
      <c r="I105" s="39"/>
      <c r="J105" s="39"/>
      <c r="K105" s="40"/>
    </row>
    <row r="106" spans="3:7" ht="12">
      <c r="C106" s="30"/>
      <c r="D106" s="30"/>
      <c r="E106" s="30"/>
      <c r="G106" s="39"/>
    </row>
    <row r="107" spans="3:11" ht="12">
      <c r="C107" s="30"/>
      <c r="F107" s="30"/>
      <c r="H107" s="39"/>
      <c r="I107" s="39"/>
      <c r="K107" s="40"/>
    </row>
    <row r="108" spans="2:9" ht="12">
      <c r="B108" s="30"/>
      <c r="C108" s="30"/>
      <c r="D108" s="30"/>
      <c r="E108" s="30"/>
      <c r="F108" s="30"/>
      <c r="G108" s="39"/>
      <c r="H108" s="39"/>
      <c r="I108" s="39"/>
    </row>
  </sheetData>
  <sheetProtection formatCells="0" formatColumns="0" formatRows="0" selectLockedCells="1" selectUnlockedCells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2"/>
  <sheetViews>
    <sheetView tabSelected="1" zoomScalePageLayoutView="0" workbookViewId="0" topLeftCell="A1">
      <selection activeCell="B15" sqref="B15"/>
    </sheetView>
  </sheetViews>
  <sheetFormatPr defaultColWidth="9.140625" defaultRowHeight="15"/>
  <cols>
    <col min="1" max="1" width="27.28125" style="7" customWidth="1"/>
    <col min="2" max="5" width="12.7109375" style="7" customWidth="1"/>
    <col min="6" max="6" width="32.00390625" style="7" customWidth="1"/>
    <col min="7" max="7" width="33.421875" style="7" customWidth="1"/>
    <col min="8" max="16384" width="9.140625" style="7" customWidth="1"/>
  </cols>
  <sheetData>
    <row r="1" spans="1:14" ht="12">
      <c r="A1" s="6" t="s">
        <v>23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12">
      <c r="A2" s="6" t="s">
        <v>24</v>
      </c>
      <c r="C2" s="9"/>
      <c r="D2" s="9"/>
      <c r="E2" s="9"/>
      <c r="F2" s="9"/>
      <c r="G2" s="9"/>
      <c r="H2" s="9"/>
      <c r="I2" s="9"/>
      <c r="J2" s="9"/>
      <c r="K2" s="9"/>
      <c r="L2" s="9"/>
      <c r="M2" s="8"/>
      <c r="N2" s="8"/>
    </row>
    <row r="3" spans="1:14" ht="12">
      <c r="A3" s="32"/>
      <c r="C3" s="8"/>
      <c r="D3" s="8"/>
      <c r="F3" s="8"/>
      <c r="G3" s="8"/>
      <c r="H3" s="8"/>
      <c r="I3" s="8"/>
      <c r="J3" s="8"/>
      <c r="K3" s="8"/>
      <c r="L3" s="8"/>
      <c r="M3" s="8"/>
      <c r="N3" s="8"/>
    </row>
    <row r="4" spans="1:14" ht="12">
      <c r="A4" s="65"/>
      <c r="B4" s="66">
        <v>2016</v>
      </c>
      <c r="C4" s="66">
        <v>2016</v>
      </c>
      <c r="D4" s="66">
        <v>2016</v>
      </c>
      <c r="E4" s="67">
        <v>2015</v>
      </c>
      <c r="F4" s="10"/>
      <c r="H4" s="8"/>
      <c r="I4" s="8"/>
      <c r="J4" s="8"/>
      <c r="K4" s="8"/>
      <c r="L4" s="8"/>
      <c r="M4" s="8"/>
      <c r="N4" s="8"/>
    </row>
    <row r="5" spans="1:14" ht="24">
      <c r="A5" s="68" t="s">
        <v>21</v>
      </c>
      <c r="B5" s="69" t="s">
        <v>19</v>
      </c>
      <c r="C5" s="69" t="s">
        <v>20</v>
      </c>
      <c r="D5" s="69" t="s">
        <v>9</v>
      </c>
      <c r="E5" s="69" t="s">
        <v>9</v>
      </c>
      <c r="F5" s="10" t="str">
        <f>A5</f>
        <v>VALDKOND või OBJEKT</v>
      </c>
      <c r="H5" s="8"/>
      <c r="I5" s="8"/>
      <c r="J5" s="8"/>
      <c r="K5" s="8"/>
      <c r="L5" s="8"/>
      <c r="M5" s="8"/>
      <c r="N5" s="8"/>
    </row>
    <row r="6" spans="1:6" ht="24">
      <c r="A6" s="2" t="s">
        <v>10</v>
      </c>
      <c r="B6" s="70">
        <v>0</v>
      </c>
      <c r="C6" s="70"/>
      <c r="D6" s="70">
        <f>SUM(B6:C6)</f>
        <v>0</v>
      </c>
      <c r="E6" s="70">
        <v>0</v>
      </c>
      <c r="F6" s="10" t="str">
        <f>A6</f>
        <v>Üldised valitsussektori teenused</v>
      </c>
    </row>
    <row r="7" spans="1:6" ht="12">
      <c r="A7" s="2" t="s">
        <v>11</v>
      </c>
      <c r="B7" s="70">
        <v>0</v>
      </c>
      <c r="C7" s="70">
        <v>0</v>
      </c>
      <c r="D7" s="70">
        <f aca="true" t="shared" si="0" ref="D7:D15">SUM(B7:C7)</f>
        <v>0</v>
      </c>
      <c r="E7" s="70">
        <v>0</v>
      </c>
      <c r="F7" s="10" t="str">
        <f aca="true" t="shared" si="1" ref="F7:F15">A7</f>
        <v>Riigikaitse</v>
      </c>
    </row>
    <row r="8" spans="1:6" ht="12">
      <c r="A8" s="2" t="s">
        <v>12</v>
      </c>
      <c r="B8" s="70">
        <v>0</v>
      </c>
      <c r="C8" s="70">
        <v>0</v>
      </c>
      <c r="D8" s="70">
        <f t="shared" si="0"/>
        <v>0</v>
      </c>
      <c r="E8" s="70">
        <v>4772</v>
      </c>
      <c r="F8" s="10" t="str">
        <f t="shared" si="1"/>
        <v>Avalik kord ja julgeolek</v>
      </c>
    </row>
    <row r="9" spans="1:6" ht="12">
      <c r="A9" s="2" t="s">
        <v>6</v>
      </c>
      <c r="B9" s="70">
        <v>0</v>
      </c>
      <c r="C9" s="70">
        <v>50000</v>
      </c>
      <c r="D9" s="70">
        <f t="shared" si="0"/>
        <v>50000</v>
      </c>
      <c r="E9" s="70">
        <v>84368</v>
      </c>
      <c r="F9" s="10" t="str">
        <f t="shared" si="1"/>
        <v>Majandus</v>
      </c>
    </row>
    <row r="10" spans="1:6" ht="12">
      <c r="A10" s="2" t="s">
        <v>13</v>
      </c>
      <c r="B10" s="70">
        <v>0</v>
      </c>
      <c r="C10" s="70">
        <v>0</v>
      </c>
      <c r="D10" s="70">
        <f t="shared" si="0"/>
        <v>0</v>
      </c>
      <c r="E10" s="70">
        <v>0</v>
      </c>
      <c r="F10" s="10" t="str">
        <f t="shared" si="1"/>
        <v>Keskkonnakaitse</v>
      </c>
    </row>
    <row r="11" spans="1:6" ht="12">
      <c r="A11" s="2" t="s">
        <v>14</v>
      </c>
      <c r="B11" s="70">
        <v>0</v>
      </c>
      <c r="C11" s="70">
        <v>0</v>
      </c>
      <c r="D11" s="70">
        <f t="shared" si="0"/>
        <v>0</v>
      </c>
      <c r="E11" s="70">
        <v>12785</v>
      </c>
      <c r="F11" s="10" t="str">
        <f t="shared" si="1"/>
        <v>Elamu- ja Kommunaalmajandus</v>
      </c>
    </row>
    <row r="12" spans="1:6" ht="12">
      <c r="A12" s="2" t="s">
        <v>15</v>
      </c>
      <c r="B12" s="70">
        <v>0</v>
      </c>
      <c r="C12" s="70">
        <v>0</v>
      </c>
      <c r="D12" s="70">
        <f t="shared" si="0"/>
        <v>0</v>
      </c>
      <c r="E12" s="70">
        <v>0</v>
      </c>
      <c r="F12" s="10" t="str">
        <f t="shared" si="1"/>
        <v>Tervishoid</v>
      </c>
    </row>
    <row r="13" spans="1:6" ht="12">
      <c r="A13" s="2" t="s">
        <v>5</v>
      </c>
      <c r="B13" s="70">
        <v>0</v>
      </c>
      <c r="C13" s="70">
        <v>0</v>
      </c>
      <c r="D13" s="70">
        <f t="shared" si="0"/>
        <v>0</v>
      </c>
      <c r="E13" s="70">
        <v>93865</v>
      </c>
      <c r="F13" s="10" t="str">
        <f t="shared" si="1"/>
        <v>Haridus</v>
      </c>
    </row>
    <row r="14" spans="1:6" ht="12">
      <c r="A14" s="2" t="s">
        <v>16</v>
      </c>
      <c r="B14" s="70">
        <v>0</v>
      </c>
      <c r="C14" s="70">
        <v>5000</v>
      </c>
      <c r="D14" s="70">
        <f t="shared" si="0"/>
        <v>5000</v>
      </c>
      <c r="E14" s="70">
        <v>35943</v>
      </c>
      <c r="F14" s="10" t="str">
        <f t="shared" si="1"/>
        <v>Vaba aeg, kultuur, religioon</v>
      </c>
    </row>
    <row r="15" spans="1:6" ht="12">
      <c r="A15" s="2" t="s">
        <v>7</v>
      </c>
      <c r="B15" s="70">
        <v>0</v>
      </c>
      <c r="C15" s="70">
        <v>0</v>
      </c>
      <c r="D15" s="70">
        <f t="shared" si="0"/>
        <v>0</v>
      </c>
      <c r="E15" s="70">
        <v>0</v>
      </c>
      <c r="F15" s="10" t="str">
        <f t="shared" si="1"/>
        <v>Sotsiaalne kaitse</v>
      </c>
    </row>
    <row r="16" spans="1:6" ht="12">
      <c r="A16" s="12" t="s">
        <v>9</v>
      </c>
      <c r="B16" s="13">
        <f>SUM(B6:B15)</f>
        <v>0</v>
      </c>
      <c r="C16" s="13">
        <f>SUM(C6:C15)</f>
        <v>55000</v>
      </c>
      <c r="D16" s="13">
        <f>SUM(D6:D15)</f>
        <v>55000</v>
      </c>
      <c r="E16" s="13">
        <f>SUM(E6:E15)</f>
        <v>231733</v>
      </c>
      <c r="F16" s="14"/>
    </row>
    <row r="17" spans="1:6" ht="12">
      <c r="A17" s="15"/>
      <c r="B17" s="16"/>
      <c r="C17" s="16"/>
      <c r="D17" s="16"/>
      <c r="E17" s="16"/>
      <c r="F17" s="17"/>
    </row>
    <row r="18" spans="1:6" ht="12">
      <c r="A18" s="15"/>
      <c r="B18" s="16"/>
      <c r="C18" s="16"/>
      <c r="D18" s="16"/>
      <c r="E18" s="16"/>
      <c r="F18" s="17"/>
    </row>
    <row r="19" spans="2:7" ht="12">
      <c r="B19" s="18"/>
      <c r="C19" s="19"/>
      <c r="D19" s="19"/>
      <c r="E19" s="19"/>
      <c r="F19" s="19"/>
      <c r="G19" s="20"/>
    </row>
    <row r="20" spans="1:7" ht="12">
      <c r="A20" s="21"/>
      <c r="B20" s="18"/>
      <c r="C20" s="19"/>
      <c r="D20" s="19"/>
      <c r="E20" s="19"/>
      <c r="F20" s="19"/>
      <c r="G20" s="20"/>
    </row>
    <row r="21" spans="1:5" ht="24">
      <c r="A21" s="10"/>
      <c r="B21" s="26">
        <f>E4</f>
        <v>2015</v>
      </c>
      <c r="C21" s="22" t="str">
        <f>$F$5</f>
        <v>VALDKOND või OBJEKT</v>
      </c>
      <c r="D21" s="27">
        <f>D4</f>
        <v>2016</v>
      </c>
      <c r="E21" s="22" t="str">
        <f>$F$5</f>
        <v>VALDKOND või OBJEKT</v>
      </c>
    </row>
    <row r="22" spans="1:5" ht="12">
      <c r="A22" s="10">
        <v>1</v>
      </c>
      <c r="B22" s="11">
        <f>LARGE($E$6:$E$15,A22)</f>
        <v>93865</v>
      </c>
      <c r="C22" s="22" t="str">
        <f>VLOOKUP($B22,$E$6:$F$15,2,FALSE)</f>
        <v>Haridus</v>
      </c>
      <c r="D22" s="11">
        <f>LARGE($D$6:$D$15,A22)</f>
        <v>50000</v>
      </c>
      <c r="E22" s="22" t="str">
        <f>VLOOKUP($D22,$D$6:$F$15,3,FALSE)</f>
        <v>Majandus</v>
      </c>
    </row>
    <row r="23" spans="1:5" ht="36">
      <c r="A23" s="10">
        <v>2</v>
      </c>
      <c r="B23" s="11">
        <f>LARGE($E$6:$E$15,A23)</f>
        <v>84368</v>
      </c>
      <c r="C23" s="22" t="str">
        <f>VLOOKUP($B23,$E$6:$F$15,2,FALSE)</f>
        <v>Majandus</v>
      </c>
      <c r="D23" s="11">
        <f>LARGE($D$6:$D$15,A23)</f>
        <v>5000</v>
      </c>
      <c r="E23" s="22" t="str">
        <f>VLOOKUP($D23,$D$6:$F$15,3,FALSE)</f>
        <v>Vaba aeg, kultuur, religioon</v>
      </c>
    </row>
    <row r="24" spans="1:5" ht="36">
      <c r="A24" s="10">
        <v>3</v>
      </c>
      <c r="B24" s="11">
        <f>LARGE($E$6:$E$15,A24)</f>
        <v>35943</v>
      </c>
      <c r="C24" s="22" t="str">
        <f>VLOOKUP($B24,$E$6:$F$15,2,FALSE)</f>
        <v>Vaba aeg, kultuur, religioon</v>
      </c>
      <c r="D24" s="11">
        <f>LARGE($D$6:$D$15,A24)</f>
        <v>0</v>
      </c>
      <c r="E24" s="22" t="str">
        <f>VLOOKUP($D24,$D$6:$F$15,3,FALSE)</f>
        <v>Üldised valitsussektori teenused</v>
      </c>
    </row>
    <row r="25" spans="1:5" ht="36">
      <c r="A25" s="10">
        <v>4</v>
      </c>
      <c r="B25" s="11">
        <f>LARGE($E$6:$E$15,A25)</f>
        <v>12785</v>
      </c>
      <c r="C25" s="22" t="str">
        <f>VLOOKUP($B25,$E$6:$F$15,2,FALSE)</f>
        <v>Elamu- ja Kommunaalmajandus</v>
      </c>
      <c r="D25" s="11">
        <f>LARGE($D$6:$D$15,A25)</f>
        <v>0</v>
      </c>
      <c r="E25" s="22" t="str">
        <f>VLOOKUP($D25,$D$6:$F$15,3,FALSE)</f>
        <v>Üldised valitsussektori teenused</v>
      </c>
    </row>
    <row r="26" spans="1:5" ht="36">
      <c r="A26" s="10">
        <v>5</v>
      </c>
      <c r="B26" s="11">
        <f>LARGE($E$6:$E$15,A26)</f>
        <v>4772</v>
      </c>
      <c r="C26" s="22" t="str">
        <f>VLOOKUP($B26,$E$6:$F$15,2,FALSE)</f>
        <v>Avalik kord ja julgeolek</v>
      </c>
      <c r="D26" s="11">
        <f>LARGE($D$6:$D$15,A26)</f>
        <v>0</v>
      </c>
      <c r="E26" s="22" t="str">
        <f>VLOOKUP($D26,$D$6:$F$15,3,FALSE)</f>
        <v>Üldised valitsussektori teenused</v>
      </c>
    </row>
    <row r="27" spans="4:10" ht="12">
      <c r="D27" s="23"/>
      <c r="E27" s="24"/>
      <c r="F27" s="24"/>
      <c r="G27" s="24"/>
      <c r="H27" s="24"/>
      <c r="I27" s="24"/>
      <c r="J27" s="23"/>
    </row>
    <row r="28" spans="4:10" ht="12">
      <c r="D28" s="23"/>
      <c r="E28" s="23"/>
      <c r="F28" s="23"/>
      <c r="G28" s="23"/>
      <c r="H28" s="23"/>
      <c r="I28" s="23"/>
      <c r="J28" s="23"/>
    </row>
    <row r="29" spans="2:10" ht="12">
      <c r="B29" s="7" t="str">
        <f>$E$22</f>
        <v>Majandus</v>
      </c>
      <c r="C29" s="7" t="str">
        <f>E23</f>
        <v>Vaba aeg, kultuur, religioon</v>
      </c>
      <c r="D29" s="7" t="str">
        <f>E24</f>
        <v>Üldised valitsussektori teenused</v>
      </c>
      <c r="E29" s="7" t="str">
        <f>E25</f>
        <v>Üldised valitsussektori teenused</v>
      </c>
      <c r="F29" s="23" t="str">
        <f>E26</f>
        <v>Üldised valitsussektori teenused</v>
      </c>
      <c r="G29" s="23" t="s">
        <v>8</v>
      </c>
      <c r="H29" s="23"/>
      <c r="I29" s="23"/>
      <c r="J29" s="23"/>
    </row>
    <row r="30" spans="1:10" ht="12">
      <c r="A30" s="7" t="str">
        <f>$B$5</f>
        <v>toetus</v>
      </c>
      <c r="B30" s="7">
        <f>VLOOKUP(B$29,$A$6:$B$15,2,FALSE)/1000</f>
        <v>0</v>
      </c>
      <c r="C30" s="7">
        <f>VLOOKUP(C$29,$A$6:$B$15,2,FALSE)/1000</f>
        <v>0</v>
      </c>
      <c r="D30" s="7">
        <f>VLOOKUP(D$29,$A$6:$B$15,2,FALSE)/1000</f>
        <v>0</v>
      </c>
      <c r="E30" s="7">
        <f>VLOOKUP(E$29,$A$6:$B$15,2,FALSE)/1000</f>
        <v>0</v>
      </c>
      <c r="F30" s="7">
        <f>VLOOKUP(F$29,$A$6:$B$15,2,FALSE)/1000</f>
        <v>0</v>
      </c>
      <c r="G30" s="23">
        <f>$B$16/1000-SUM($B$30:$F$30)</f>
        <v>0</v>
      </c>
      <c r="H30" s="23"/>
      <c r="I30" s="23"/>
      <c r="J30" s="23"/>
    </row>
    <row r="31" spans="1:10" ht="12">
      <c r="A31" s="7" t="str">
        <f>$C$5</f>
        <v>oma- või võõrvahendid</v>
      </c>
      <c r="B31" s="7">
        <f>VLOOKUP(B$29,$A$6:$C$15,3,FALSE)/1000</f>
        <v>50</v>
      </c>
      <c r="C31" s="7">
        <f>VLOOKUP(C$29,$A$6:$C$15,3,FALSE)/1000</f>
        <v>5</v>
      </c>
      <c r="D31" s="7">
        <f>VLOOKUP(D$29,$A$6:$C$15,3,FALSE)/1000</f>
        <v>0</v>
      </c>
      <c r="E31" s="7">
        <f>VLOOKUP(E$29,$A$6:$C$15,3,FALSE)/1000</f>
        <v>0</v>
      </c>
      <c r="F31" s="7">
        <f>VLOOKUP(F$29,$A$6:$C$15,3,FALSE)/1000</f>
        <v>0</v>
      </c>
      <c r="G31" s="23">
        <f>$C$16/1000-SUM($B$31:$F$31)</f>
        <v>0</v>
      </c>
      <c r="H31" s="25"/>
      <c r="I31" s="25"/>
      <c r="J31" s="25"/>
    </row>
    <row r="32" spans="1:7" ht="12">
      <c r="A32" s="60">
        <f>B21</f>
        <v>2015</v>
      </c>
      <c r="B32" s="7">
        <f>VLOOKUP(B$29,$A$6:$E$15,5,FALSE)/1000</f>
        <v>84.368</v>
      </c>
      <c r="C32" s="7">
        <f>VLOOKUP(C$29,$A$6:$E$15,5,FALSE)/1000</f>
        <v>35.943</v>
      </c>
      <c r="D32" s="7">
        <f>VLOOKUP(D$29,$A$6:$E$15,5,FALSE)/1000</f>
        <v>0</v>
      </c>
      <c r="E32" s="7">
        <f>VLOOKUP(E$29,$A$6:$E$15,5,FALSE)/1000</f>
        <v>0</v>
      </c>
      <c r="F32" s="7">
        <f>VLOOKUP(F$29,$A$6:$E$15,5,FALSE)/1000</f>
        <v>0</v>
      </c>
      <c r="G32" s="7">
        <f>$E$16/1000-SUM($B$32:$F$32)</f>
        <v>111.42200000000001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Rahandusministeerium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pirgit.lohk</dc:creator>
  <cp:keywords/>
  <dc:description/>
  <cp:lastModifiedBy>leida</cp:lastModifiedBy>
  <dcterms:created xsi:type="dcterms:W3CDTF">2014-11-20T12:53:38Z</dcterms:created>
  <dcterms:modified xsi:type="dcterms:W3CDTF">2016-03-15T09:56:43Z</dcterms:modified>
  <cp:category/>
  <cp:version/>
  <cp:contentType/>
  <cp:contentStatus/>
</cp:coreProperties>
</file>